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32767" windowWidth="28800" windowHeight="14136" activeTab="1"/>
  </bookViews>
  <sheets>
    <sheet name="Verteilschlüssel" sheetId="1" r:id="rId1"/>
    <sheet name="Daten" sheetId="2" r:id="rId2"/>
  </sheets>
  <definedNames>
    <definedName name="HTML_CodePage" hidden="1">1252</definedName>
    <definedName name="HTML_Control" hidden="1">{"'Verteilschl?ssel'!$A$1:$H$28"}</definedName>
    <definedName name="HTML_Description" hidden="1">""</definedName>
    <definedName name="HTML_Email" hidden="1">""</definedName>
    <definedName name="HTML_Header" hidden="1">""</definedName>
    <definedName name="HTML_LastUpdate" hidden="1">"31.07.2001"</definedName>
    <definedName name="HTML_LineAfter" hidden="1">FALSE</definedName>
    <definedName name="HTML_LineBefore" hidden="1">FALSE</definedName>
    <definedName name="HTML_Name" hidden="1">"Zehnder Vital"</definedName>
    <definedName name="HTML_OBDlg2" hidden="1">TRUE</definedName>
    <definedName name="HTML_OBDlg4" hidden="1">TRUE</definedName>
    <definedName name="HTML_OS" hidden="1">0</definedName>
    <definedName name="HTML_PathFile" hidden="1">"A:\MeinHTML.htm"</definedName>
    <definedName name="HTML_Title" hidden="1">"Kostenberechnung"</definedName>
  </definedNames>
  <calcPr fullCalcOnLoad="1"/>
</workbook>
</file>

<file path=xl/comments1.xml><?xml version="1.0" encoding="utf-8"?>
<comments xmlns="http://schemas.openxmlformats.org/spreadsheetml/2006/main">
  <authors>
    <author>Zehnder Vital</author>
  </authors>
  <commentList>
    <comment ref="A3" authorId="0">
      <text>
        <r>
          <rPr>
            <sz val="8"/>
            <rFont val="Tahoma"/>
            <family val="2"/>
          </rPr>
          <t>Total der Kosten</t>
        </r>
      </text>
    </comment>
    <comment ref="A4" authorId="0">
      <text>
        <r>
          <rPr>
            <sz val="8"/>
            <rFont val="Tahoma"/>
            <family val="2"/>
          </rPr>
          <t>Falls ein Anteil der Kosten vorab von einer Vertrags- oder Drittpartei getragen wird  (z.B. als 
Standortvorteil)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sz val="8"/>
            <rFont val="Tahoma"/>
            <family val="2"/>
          </rPr>
          <t>Falls eine Vertrags- oder Drittpartei vorab eine Pauschale übernimmt.</t>
        </r>
      </text>
    </comment>
    <comment ref="A10" authorId="0">
      <text>
        <r>
          <rPr>
            <sz val="8"/>
            <rFont val="Tahoma"/>
            <family val="2"/>
          </rPr>
          <t>Aufteilung der Kosten zur Hälfte nach Anteilen und zur Hälfte nach Einwohnerzahl</t>
        </r>
      </text>
    </comment>
    <comment ref="A14" authorId="0">
      <text>
        <r>
          <rPr>
            <sz val="8"/>
            <rFont val="Tahoma"/>
            <family val="2"/>
          </rPr>
          <t xml:space="preserve">gemäss den aktuellen Zahlen des BfS
</t>
        </r>
      </text>
    </comment>
    <comment ref="A16" authorId="0">
      <text>
        <r>
          <rPr>
            <sz val="8"/>
            <rFont val="Tahoma"/>
            <family val="2"/>
          </rPr>
          <t>Einsetzen der zu vergleichenden Basiswerte
(z.B. Anzahl Mitarbeiter)</t>
        </r>
      </text>
    </comment>
    <comment ref="A26" authorId="0">
      <text>
        <r>
          <rPr>
            <sz val="8"/>
            <rFont val="Tahoma"/>
            <family val="2"/>
          </rPr>
          <t>3/4 nach Zahl der Beschäftigten des 2./3. Sektors gemäss BfS und 
1/4 anteilsmässig</t>
        </r>
      </text>
    </comment>
    <comment ref="A22" authorId="0">
      <text>
        <r>
          <rPr>
            <b/>
            <sz val="8"/>
            <rFont val="Tahoma"/>
            <family val="2"/>
          </rPr>
          <t>BfS 2005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2"/>
          </rPr>
          <t>BfS: 2005</t>
        </r>
      </text>
    </comment>
  </commentList>
</comments>
</file>

<file path=xl/comments2.xml><?xml version="1.0" encoding="utf-8"?>
<comments xmlns="http://schemas.openxmlformats.org/spreadsheetml/2006/main">
  <authors>
    <author>Zehnder Vital</author>
  </authors>
  <commentList>
    <comment ref="A41" authorId="0">
      <text>
        <r>
          <rPr>
            <b/>
            <sz val="8"/>
            <rFont val="Tahoma"/>
            <family val="2"/>
          </rPr>
          <t>= 1/4 anteilsmässig und 3/4 nach Verhältnis der Beschäftigen total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rFont val="Tahoma"/>
            <family val="2"/>
          </rPr>
          <t>Beschäftigte total</t>
        </r>
      </text>
    </comment>
    <comment ref="A11" authorId="0">
      <text>
        <r>
          <rPr>
            <sz val="8"/>
            <rFont val="Tahoma"/>
            <family val="2"/>
          </rPr>
          <t>1/2 nach Einwohner und 1/2 à einem Sechstel</t>
        </r>
      </text>
    </comment>
  </commentList>
</comments>
</file>

<file path=xl/sharedStrings.xml><?xml version="1.0" encoding="utf-8"?>
<sst xmlns="http://schemas.openxmlformats.org/spreadsheetml/2006/main" count="74" uniqueCount="42">
  <si>
    <t>Betrag:</t>
  </si>
  <si>
    <t>sfr</t>
  </si>
  <si>
    <t>%</t>
  </si>
  <si>
    <t>zu verteilen</t>
  </si>
  <si>
    <t>Verteilschlüssel</t>
  </si>
  <si>
    <t>Luzern</t>
  </si>
  <si>
    <t>Uri</t>
  </si>
  <si>
    <t>Schwyz</t>
  </si>
  <si>
    <t>Obwalden</t>
  </si>
  <si>
    <t>Nidwalden</t>
  </si>
  <si>
    <t>Zug</t>
  </si>
  <si>
    <t>Total</t>
  </si>
  <si>
    <t>abs.</t>
  </si>
  <si>
    <t>Anteilmässig</t>
  </si>
  <si>
    <t>ZVDK-Schlüssel</t>
  </si>
  <si>
    <t>ZKöV</t>
  </si>
  <si>
    <t>Gesamtkosten</t>
  </si>
  <si>
    <t>./. Standortvorteil in %</t>
  </si>
  <si>
    <t xml:space="preserve">./. Pauschalabzug in Fr. </t>
  </si>
  <si>
    <t xml:space="preserve">ZRK-Schlüssel </t>
  </si>
  <si>
    <t>Anteilsmässig</t>
  </si>
  <si>
    <t>Einwohnerschlüssel</t>
  </si>
  <si>
    <t>Volkseinkommen abs.</t>
  </si>
  <si>
    <t>Volkseinkommen p.K.</t>
  </si>
  <si>
    <t>ZKöV-Schlüssel</t>
  </si>
  <si>
    <t>Benutzerdefiniert</t>
  </si>
  <si>
    <t>Fr.</t>
  </si>
  <si>
    <t xml:space="preserve">./. Pauschaulabzug in Fr. </t>
  </si>
  <si>
    <t>Totalabzug</t>
  </si>
  <si>
    <t>An Kosten zu verteilen</t>
  </si>
  <si>
    <t>./. Vorabzug in %</t>
  </si>
  <si>
    <t>ZRK-Schlüssel %</t>
  </si>
  <si>
    <t>%     =     sfr</t>
  </si>
  <si>
    <t>Arbeitsstätten</t>
  </si>
  <si>
    <t>Verteilschlüsseltabelle</t>
  </si>
  <si>
    <t>Volkseinkommen/Kopf 05</t>
  </si>
  <si>
    <t>Volkseink. abs in Mio 05</t>
  </si>
  <si>
    <t>Beschäftigte 2011</t>
  </si>
  <si>
    <t>Arbeitsstätten 2011</t>
  </si>
  <si>
    <t>Beschäftigte total</t>
  </si>
  <si>
    <t>Einwohner (05.12.2023)</t>
  </si>
  <si>
    <t>Ständige Wohnbevölkerung 05.12.2023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</si>
</sst>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000000000000%"/>
    <numFmt numFmtId="177" formatCode="&quot;CHF&quot;\ #,##0"/>
    <numFmt numFmtId="178" formatCode="0.0%"/>
    <numFmt numFmtId="179" formatCode="0.000%"/>
    <numFmt numFmtId="180" formatCode="0.0"/>
    <numFmt numFmtId="181" formatCode="#,##0.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#,##0.000000000"/>
    <numFmt numFmtId="186" formatCode="#,##0.0000"/>
  </numFmts>
  <fonts count="52">
    <font>
      <sz val="10"/>
      <name val="Arial"/>
      <family val="0"/>
    </font>
    <font>
      <sz val="8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0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right" wrapText="1"/>
      <protection/>
    </xf>
    <xf numFmtId="178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wrapText="1"/>
      <protection/>
    </xf>
    <xf numFmtId="3" fontId="10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3" fontId="11" fillId="33" borderId="0" xfId="0" applyNumberFormat="1" applyFont="1" applyFill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left" wrapText="1"/>
      <protection/>
    </xf>
    <xf numFmtId="0" fontId="9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wrapText="1"/>
      <protection/>
    </xf>
    <xf numFmtId="177" fontId="8" fillId="0" borderId="0" xfId="0" applyNumberFormat="1" applyFont="1" applyAlignment="1" applyProtection="1">
      <alignment/>
      <protection/>
    </xf>
    <xf numFmtId="0" fontId="12" fillId="0" borderId="11" xfId="0" applyFont="1" applyFill="1" applyBorder="1" applyAlignment="1" applyProtection="1">
      <alignment wrapText="1"/>
      <protection/>
    </xf>
    <xf numFmtId="0" fontId="12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4" fontId="10" fillId="33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right" wrapText="1"/>
      <protection/>
    </xf>
    <xf numFmtId="179" fontId="8" fillId="0" borderId="0" xfId="0" applyNumberFormat="1" applyFont="1" applyAlignment="1" applyProtection="1">
      <alignment horizontal="center"/>
      <protection/>
    </xf>
    <xf numFmtId="9" fontId="8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177" fontId="0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right" wrapText="1"/>
      <protection/>
    </xf>
    <xf numFmtId="178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/>
      <protection locked="0"/>
    </xf>
    <xf numFmtId="3" fontId="3" fillId="34" borderId="11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20" sqref="B20"/>
    </sheetView>
  </sheetViews>
  <sheetFormatPr defaultColWidth="11.421875" defaultRowHeight="12.75"/>
  <cols>
    <col min="1" max="1" width="20.00390625" style="44" customWidth="1"/>
    <col min="2" max="2" width="11.57421875" style="18" customWidth="1"/>
    <col min="3" max="7" width="11.7109375" style="18" customWidth="1"/>
    <col min="8" max="8" width="12.57421875" style="18" customWidth="1"/>
    <col min="9" max="9" width="21.421875" style="18" customWidth="1"/>
    <col min="10" max="16384" width="11.421875" style="18" customWidth="1"/>
  </cols>
  <sheetData>
    <row r="1" spans="1:8" ht="12">
      <c r="A1" s="57" t="s">
        <v>34</v>
      </c>
      <c r="B1" s="57"/>
      <c r="C1" s="57"/>
      <c r="D1" s="57"/>
      <c r="E1" s="57"/>
      <c r="F1" s="57"/>
      <c r="G1" s="57"/>
      <c r="H1" s="57"/>
    </row>
    <row r="2" spans="1:8" ht="12">
      <c r="A2" s="17"/>
      <c r="B2" s="19"/>
      <c r="C2" s="19"/>
      <c r="D2" s="19"/>
      <c r="E2" s="19"/>
      <c r="F2" s="19"/>
      <c r="G2" s="19"/>
      <c r="H2" s="19"/>
    </row>
    <row r="3" spans="1:3" ht="12">
      <c r="A3" s="20" t="s">
        <v>16</v>
      </c>
      <c r="B3" s="21">
        <v>100</v>
      </c>
      <c r="C3" s="22" t="s">
        <v>1</v>
      </c>
    </row>
    <row r="4" spans="1:9" ht="12">
      <c r="A4" s="20" t="s">
        <v>30</v>
      </c>
      <c r="B4" s="23">
        <v>0</v>
      </c>
      <c r="C4" s="22" t="s">
        <v>32</v>
      </c>
      <c r="D4" s="24">
        <f>B3*B4/100</f>
        <v>0</v>
      </c>
      <c r="I4" s="25"/>
    </row>
    <row r="5" spans="1:3" ht="24">
      <c r="A5" s="20" t="s">
        <v>18</v>
      </c>
      <c r="B5" s="23">
        <v>0</v>
      </c>
      <c r="C5" s="22" t="s">
        <v>1</v>
      </c>
    </row>
    <row r="6" spans="1:4" ht="24.75" thickBot="1">
      <c r="A6" s="26" t="s">
        <v>29</v>
      </c>
      <c r="B6" s="54">
        <f>Daten!B7</f>
        <v>50000</v>
      </c>
      <c r="C6" s="27" t="s">
        <v>1</v>
      </c>
      <c r="D6" s="28"/>
    </row>
    <row r="7" spans="1:2" ht="12.75" thickTop="1">
      <c r="A7" s="29"/>
      <c r="B7" s="30"/>
    </row>
    <row r="8" spans="1:8" ht="12">
      <c r="A8" s="31" t="s">
        <v>4</v>
      </c>
      <c r="B8" s="32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</row>
    <row r="9" spans="1:8" ht="12">
      <c r="A9" s="33"/>
      <c r="B9" s="34"/>
      <c r="C9" s="34"/>
      <c r="D9" s="34"/>
      <c r="E9" s="34"/>
      <c r="F9" s="34"/>
      <c r="G9" s="34"/>
      <c r="H9" s="34"/>
    </row>
    <row r="10" spans="1:8" ht="12">
      <c r="A10" s="33" t="s">
        <v>19</v>
      </c>
      <c r="B10" s="35">
        <f>Daten!B12</f>
        <v>16838.903159954567</v>
      </c>
      <c r="C10" s="35">
        <f>Daten!C12</f>
        <v>5274.582938383059</v>
      </c>
      <c r="D10" s="35">
        <f>Daten!D12</f>
        <v>9054.50666159251</v>
      </c>
      <c r="E10" s="35">
        <f>Daten!E12</f>
        <v>5316.368383775384</v>
      </c>
      <c r="F10" s="35">
        <f>Daten!F12</f>
        <v>5482.834785693228</v>
      </c>
      <c r="G10" s="35">
        <f>Daten!G12</f>
        <v>8032.8040706012525</v>
      </c>
      <c r="H10" s="35">
        <f>SUM(B10:G10)</f>
        <v>50000.00000000001</v>
      </c>
    </row>
    <row r="11" spans="1:8" ht="12">
      <c r="A11" s="20"/>
      <c r="B11" s="36"/>
      <c r="C11" s="36"/>
      <c r="D11" s="36"/>
      <c r="E11" s="36"/>
      <c r="F11" s="36"/>
      <c r="G11" s="36"/>
      <c r="H11" s="36"/>
    </row>
    <row r="12" spans="1:8" ht="12">
      <c r="A12" s="20" t="s">
        <v>20</v>
      </c>
      <c r="B12" s="36">
        <f>Daten!B14</f>
        <v>8333.333333333334</v>
      </c>
      <c r="C12" s="36">
        <f>Daten!C14</f>
        <v>8333.333333333334</v>
      </c>
      <c r="D12" s="36">
        <f>Daten!D14</f>
        <v>8333.333333333334</v>
      </c>
      <c r="E12" s="36">
        <f>Daten!E14</f>
        <v>8333.333333333334</v>
      </c>
      <c r="F12" s="36">
        <f>Daten!F14</f>
        <v>8333.333333333334</v>
      </c>
      <c r="G12" s="36">
        <f>Daten!G14</f>
        <v>8333.333333333334</v>
      </c>
      <c r="H12" s="36">
        <f>SUM(B12:G12)</f>
        <v>50000.00000000001</v>
      </c>
    </row>
    <row r="13" spans="1:8" ht="12">
      <c r="A13" s="20"/>
      <c r="B13" s="36"/>
      <c r="C13" s="36"/>
      <c r="D13" s="36"/>
      <c r="E13" s="36"/>
      <c r="F13" s="36"/>
      <c r="G13" s="36"/>
      <c r="H13" s="36"/>
    </row>
    <row r="14" spans="1:8" ht="12">
      <c r="A14" s="20" t="s">
        <v>21</v>
      </c>
      <c r="B14" s="36">
        <f>Daten!B18</f>
        <v>25344.4729865758</v>
      </c>
      <c r="C14" s="36">
        <f>Daten!C18</f>
        <v>2215.8325434327844</v>
      </c>
      <c r="D14" s="36">
        <f>Daten!D18</f>
        <v>9775.679989851686</v>
      </c>
      <c r="E14" s="36">
        <f>Daten!E18</f>
        <v>2299.403434217435</v>
      </c>
      <c r="F14" s="36">
        <f>Daten!F18</f>
        <v>2632.336238053121</v>
      </c>
      <c r="G14" s="36">
        <f>Daten!G18</f>
        <v>7732.274807869172</v>
      </c>
      <c r="H14" s="36">
        <f>SUM(B14:G14)</f>
        <v>50000</v>
      </c>
    </row>
    <row r="15" spans="1:8" ht="12">
      <c r="A15" s="20"/>
      <c r="B15" s="37"/>
      <c r="C15" s="37"/>
      <c r="D15" s="37"/>
      <c r="E15" s="37"/>
      <c r="F15" s="37"/>
      <c r="G15" s="37"/>
      <c r="H15" s="37"/>
    </row>
    <row r="16" spans="1:8" ht="12">
      <c r="A16" s="20" t="s">
        <v>25</v>
      </c>
      <c r="B16" s="38">
        <v>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9">
        <f>SUM(B16:G16)</f>
        <v>1</v>
      </c>
    </row>
    <row r="17" spans="1:8" ht="12">
      <c r="A17" s="40" t="s">
        <v>2</v>
      </c>
      <c r="B17" s="41">
        <f>ROUND(Daten!B22,5)</f>
        <v>1</v>
      </c>
      <c r="C17" s="41">
        <f>ROUND(Daten!C22,5)</f>
        <v>0</v>
      </c>
      <c r="D17" s="41">
        <f>ROUND(Daten!D22,5)</f>
        <v>0</v>
      </c>
      <c r="E17" s="41">
        <f>ROUND(Daten!E22,5)</f>
        <v>0</v>
      </c>
      <c r="F17" s="41">
        <f>ROUND(Daten!F22,5)</f>
        <v>0</v>
      </c>
      <c r="G17" s="41">
        <f>ROUND(Daten!G22,5)</f>
        <v>0</v>
      </c>
      <c r="H17" s="42">
        <f>SUM(B17:G17)</f>
        <v>1</v>
      </c>
    </row>
    <row r="18" spans="1:8" ht="12">
      <c r="A18" s="43" t="s">
        <v>26</v>
      </c>
      <c r="B18" s="36">
        <f>ROUND(B6*B17,1)</f>
        <v>50000</v>
      </c>
      <c r="C18" s="36">
        <f>ROUND(B6*C17,1)</f>
        <v>0</v>
      </c>
      <c r="D18" s="36">
        <f>ROUND(B6*D17,1)</f>
        <v>0</v>
      </c>
      <c r="E18" s="36">
        <f>ROUND(B6*E17,1)</f>
        <v>0</v>
      </c>
      <c r="F18" s="36">
        <f>ROUND(B6*F17,1)</f>
        <v>0</v>
      </c>
      <c r="G18" s="36">
        <f>ROUND(B6*G17,1)</f>
        <v>0</v>
      </c>
      <c r="H18" s="36">
        <f>SUM(B18:G18)</f>
        <v>50000</v>
      </c>
    </row>
    <row r="19" spans="1:8" ht="12">
      <c r="A19" s="20"/>
      <c r="B19" s="37"/>
      <c r="C19" s="37"/>
      <c r="D19" s="37"/>
      <c r="E19" s="37"/>
      <c r="F19" s="37"/>
      <c r="G19" s="37"/>
      <c r="H19" s="37"/>
    </row>
    <row r="20" spans="1:8" ht="24">
      <c r="A20" s="20" t="s">
        <v>23</v>
      </c>
      <c r="B20" s="36">
        <f>Daten!B29</f>
        <v>6336.639950126559</v>
      </c>
      <c r="C20" s="36">
        <f>Daten!C29</f>
        <v>6596.686071514126</v>
      </c>
      <c r="D20" s="36">
        <f>Daten!D29</f>
        <v>7240.018817987917</v>
      </c>
      <c r="E20" s="36">
        <f>Daten!E29</f>
        <v>5721.303289973071</v>
      </c>
      <c r="F20" s="36">
        <f>Daten!F29</f>
        <v>10575.88238180312</v>
      </c>
      <c r="G20" s="36">
        <f>Daten!G29</f>
        <v>13529.4694885952</v>
      </c>
      <c r="H20" s="36">
        <f>SUM(B20:G20)</f>
        <v>49999.99999999999</v>
      </c>
    </row>
    <row r="21" spans="1:8" ht="12">
      <c r="A21" s="20"/>
      <c r="B21" s="36"/>
      <c r="C21" s="36"/>
      <c r="D21" s="36"/>
      <c r="E21" s="36"/>
      <c r="F21" s="36"/>
      <c r="G21" s="36"/>
      <c r="H21" s="36"/>
    </row>
    <row r="22" spans="1:8" ht="24">
      <c r="A22" s="20" t="s">
        <v>22</v>
      </c>
      <c r="B22" s="36">
        <f>Daten!B33</f>
        <v>20446.573477828388</v>
      </c>
      <c r="C22" s="36">
        <f>Daten!C33</f>
        <v>2073.189885346317</v>
      </c>
      <c r="D22" s="36">
        <f>Daten!D33</f>
        <v>8964.190356525836</v>
      </c>
      <c r="E22" s="36">
        <f>Daten!E33</f>
        <v>1715.8787498036752</v>
      </c>
      <c r="F22" s="36">
        <f>Daten!F33</f>
        <v>3749.8036752002513</v>
      </c>
      <c r="G22" s="36">
        <f>Daten!G33</f>
        <v>13050.363855295534</v>
      </c>
      <c r="H22" s="36">
        <f>SUM(B22:G22)</f>
        <v>50000</v>
      </c>
    </row>
    <row r="23" spans="1:8" ht="12">
      <c r="A23" s="20"/>
      <c r="B23" s="36"/>
      <c r="C23" s="36"/>
      <c r="D23" s="36"/>
      <c r="E23" s="36"/>
      <c r="F23" s="36"/>
      <c r="G23" s="36"/>
      <c r="H23" s="36"/>
    </row>
    <row r="24" spans="1:8" ht="12">
      <c r="A24" s="20" t="s">
        <v>24</v>
      </c>
      <c r="B24" s="36">
        <f>Daten!B38</f>
        <v>24000</v>
      </c>
      <c r="C24" s="36">
        <f>Daten!C38</f>
        <v>3500.0000000000005</v>
      </c>
      <c r="D24" s="36">
        <f>Daten!D38</f>
        <v>9000</v>
      </c>
      <c r="E24" s="36">
        <f>Daten!E38</f>
        <v>3500.0000000000005</v>
      </c>
      <c r="F24" s="36">
        <f>Daten!F38</f>
        <v>3000</v>
      </c>
      <c r="G24" s="36">
        <f>Daten!G38</f>
        <v>7000.000000000001</v>
      </c>
      <c r="H24" s="36">
        <f>SUM(B24:G24)</f>
        <v>50000</v>
      </c>
    </row>
    <row r="25" spans="1:8" ht="12">
      <c r="A25" s="20"/>
      <c r="B25" s="36"/>
      <c r="C25" s="36"/>
      <c r="D25" s="36"/>
      <c r="E25" s="36"/>
      <c r="F25" s="36"/>
      <c r="G25" s="36"/>
      <c r="H25" s="36"/>
    </row>
    <row r="26" spans="1:8" ht="12">
      <c r="A26" s="20" t="s">
        <v>14</v>
      </c>
      <c r="B26" s="36">
        <f>Daten!B43</f>
        <v>20472.03728338716</v>
      </c>
      <c r="C26" s="36">
        <f>Daten!C43</f>
        <v>3506.945252230017</v>
      </c>
      <c r="D26" s="36">
        <f>Daten!D43</f>
        <v>8076.461927391651</v>
      </c>
      <c r="E26" s="36">
        <f>Daten!E43</f>
        <v>3796.664156950328</v>
      </c>
      <c r="F26" s="36">
        <f>Daten!F43</f>
        <v>3844.8052396673356</v>
      </c>
      <c r="G26" s="36">
        <f>Daten!G43</f>
        <v>10303.08614037351</v>
      </c>
      <c r="H26" s="36">
        <f>SUM(B26:G26)</f>
        <v>50000</v>
      </c>
    </row>
    <row r="27" spans="1:8" ht="12">
      <c r="A27" s="20"/>
      <c r="B27" s="36"/>
      <c r="C27" s="36"/>
      <c r="D27" s="36"/>
      <c r="E27" s="36"/>
      <c r="F27" s="36"/>
      <c r="G27" s="36"/>
      <c r="H27" s="36"/>
    </row>
    <row r="28" spans="1:8" ht="12">
      <c r="A28" s="20" t="s">
        <v>33</v>
      </c>
      <c r="B28" s="36">
        <f>Daten!B48</f>
        <v>20981.07415439209</v>
      </c>
      <c r="C28" s="36">
        <f>Daten!C48</f>
        <v>1929.9011462528517</v>
      </c>
      <c r="D28" s="36">
        <f>Daten!D48</f>
        <v>9750.894189878052</v>
      </c>
      <c r="E28" s="36">
        <f>Daten!E48</f>
        <v>2563.5790125890667</v>
      </c>
      <c r="F28" s="36">
        <f>Daten!F48</f>
        <v>2788.886698397499</v>
      </c>
      <c r="G28" s="36">
        <f>Daten!G48</f>
        <v>11985.66479849044</v>
      </c>
      <c r="H28" s="36">
        <f>SUM(B28:G28)</f>
        <v>50000</v>
      </c>
    </row>
    <row r="29" spans="1:8" ht="12">
      <c r="A29" s="20"/>
      <c r="B29" s="36"/>
      <c r="C29" s="36"/>
      <c r="D29" s="36"/>
      <c r="E29" s="36"/>
      <c r="F29" s="36"/>
      <c r="G29" s="36"/>
      <c r="H29" s="36"/>
    </row>
    <row r="30" spans="1:8" ht="12">
      <c r="A30" s="20" t="s">
        <v>39</v>
      </c>
      <c r="B30" s="36">
        <f>Daten!B53</f>
        <v>24518.2719334051</v>
      </c>
      <c r="C30" s="36">
        <f>Daten!C53</f>
        <v>1898.149225195578</v>
      </c>
      <c r="D30" s="36">
        <f>Daten!D53</f>
        <v>7990.83812541109</v>
      </c>
      <c r="E30" s="36">
        <f>Daten!E53</f>
        <v>2284.441098155993</v>
      </c>
      <c r="F30" s="36">
        <f>Daten!F53</f>
        <v>2348.629208445336</v>
      </c>
      <c r="G30" s="36">
        <f>Daten!G53</f>
        <v>10959.670409386903</v>
      </c>
      <c r="H30" s="36">
        <f>SUM(B30:G30)</f>
        <v>50000.00000000001</v>
      </c>
    </row>
    <row r="31" spans="1:8" ht="12">
      <c r="A31" s="20"/>
      <c r="B31" s="37"/>
      <c r="C31" s="37"/>
      <c r="D31" s="37"/>
      <c r="E31" s="37"/>
      <c r="F31" s="37"/>
      <c r="G31" s="37"/>
      <c r="H31" s="37"/>
    </row>
  </sheetData>
  <sheetProtection/>
  <mergeCells count="1">
    <mergeCell ref="A1:H1"/>
  </mergeCells>
  <printOptions/>
  <pageMargins left="0.39" right="0.27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pane xSplit="1" ySplit="9" topLeftCell="B1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9" sqref="J9"/>
    </sheetView>
  </sheetViews>
  <sheetFormatPr defaultColWidth="11.421875" defaultRowHeight="15" customHeight="1"/>
  <cols>
    <col min="1" max="1" width="24.00390625" style="1" customWidth="1"/>
    <col min="2" max="9" width="11.7109375" style="4" customWidth="1"/>
    <col min="10" max="16384" width="11.421875" style="4" customWidth="1"/>
  </cols>
  <sheetData>
    <row r="1" spans="1:8" ht="15" customHeight="1">
      <c r="A1" s="58" t="s">
        <v>41</v>
      </c>
      <c r="B1" s="58"/>
      <c r="C1" s="58"/>
      <c r="D1" s="58"/>
      <c r="E1" s="58"/>
      <c r="F1" s="58"/>
      <c r="G1" s="58"/>
      <c r="H1" s="58"/>
    </row>
    <row r="2" spans="1:8" ht="15" customHeight="1">
      <c r="A2" s="46"/>
      <c r="B2" s="8"/>
      <c r="C2" s="8"/>
      <c r="D2" s="8"/>
      <c r="E2" s="8"/>
      <c r="F2" s="8"/>
      <c r="G2" s="8"/>
      <c r="H2" s="8"/>
    </row>
    <row r="3" spans="1:3" ht="15" customHeight="1">
      <c r="A3" s="1" t="s">
        <v>0</v>
      </c>
      <c r="B3" s="11">
        <v>50000</v>
      </c>
      <c r="C3" s="10" t="s">
        <v>1</v>
      </c>
    </row>
    <row r="4" spans="1:9" ht="15" customHeight="1">
      <c r="A4" s="1" t="s">
        <v>17</v>
      </c>
      <c r="B4" s="11">
        <f>Verteilschlüssel!B4</f>
        <v>0</v>
      </c>
      <c r="C4" s="10" t="s">
        <v>2</v>
      </c>
      <c r="H4" s="12"/>
      <c r="I4" s="12"/>
    </row>
    <row r="5" spans="1:9" ht="15" customHeight="1">
      <c r="A5" s="1" t="s">
        <v>27</v>
      </c>
      <c r="B5" s="11">
        <f>Verteilschlüssel!B5</f>
        <v>0</v>
      </c>
      <c r="C5" s="10"/>
      <c r="H5" s="12"/>
      <c r="I5" s="12"/>
    </row>
    <row r="6" spans="1:3" ht="15" customHeight="1">
      <c r="A6" s="1" t="s">
        <v>28</v>
      </c>
      <c r="B6" s="11">
        <f>(B3*B4/100)+B5</f>
        <v>0</v>
      </c>
      <c r="C6" s="10" t="s">
        <v>1</v>
      </c>
    </row>
    <row r="7" spans="1:3" ht="15" customHeight="1">
      <c r="A7" s="13" t="s">
        <v>3</v>
      </c>
      <c r="B7" s="9">
        <f>B3-B6</f>
        <v>50000</v>
      </c>
      <c r="C7" s="10" t="s">
        <v>1</v>
      </c>
    </row>
    <row r="8" ht="15" customHeight="1">
      <c r="B8" s="47"/>
    </row>
    <row r="9" spans="1:8" ht="15" customHeight="1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3" t="s">
        <v>11</v>
      </c>
    </row>
    <row r="10" spans="1:8" ht="15" customHeight="1">
      <c r="A10" s="2"/>
      <c r="B10" s="3"/>
      <c r="C10" s="3"/>
      <c r="D10" s="3"/>
      <c r="E10" s="3"/>
      <c r="F10" s="3"/>
      <c r="G10" s="3"/>
      <c r="H10" s="3"/>
    </row>
    <row r="11" spans="1:8" ht="15" customHeight="1">
      <c r="A11" s="2" t="s">
        <v>31</v>
      </c>
      <c r="B11" s="7">
        <f>((1/6)+B17)/2</f>
        <v>0.3367780631990913</v>
      </c>
      <c r="C11" s="7">
        <f>((1/6)+C17)/2</f>
        <v>0.10549165876766117</v>
      </c>
      <c r="D11" s="7">
        <f>((1/6)+D17)/2</f>
        <v>0.1810901332318502</v>
      </c>
      <c r="E11" s="7">
        <f>((1/6)+E17)/2</f>
        <v>0.10632736767550768</v>
      </c>
      <c r="F11" s="7">
        <f>((1/6)+F17)/2</f>
        <v>0.10965669571386455</v>
      </c>
      <c r="G11" s="7">
        <f>((1/6)+G17)/2</f>
        <v>0.16065608141202503</v>
      </c>
      <c r="H11" s="7">
        <f>SUM(B11:G11)</f>
        <v>1</v>
      </c>
    </row>
    <row r="12" spans="1:8" ht="15" customHeight="1">
      <c r="A12" s="48" t="s">
        <v>12</v>
      </c>
      <c r="B12" s="12">
        <f>(B7/2*B17)+(B7/12)</f>
        <v>16838.903159954567</v>
      </c>
      <c r="C12" s="12">
        <f>(B7/2*C17)+B7/12</f>
        <v>5274.582938383059</v>
      </c>
      <c r="D12" s="12">
        <f>(B7/2*D17)+B7/12</f>
        <v>9054.50666159251</v>
      </c>
      <c r="E12" s="12">
        <f>(B7/2*E17)+B7/12</f>
        <v>5316.368383775384</v>
      </c>
      <c r="F12" s="12">
        <f>(B7/2*F17)+B7/12</f>
        <v>5482.834785693228</v>
      </c>
      <c r="G12" s="12">
        <f>(B7/2*G17)+B7/12</f>
        <v>8032.8040706012525</v>
      </c>
      <c r="H12" s="12">
        <f>SUM(B12:G12)</f>
        <v>50000.00000000001</v>
      </c>
    </row>
    <row r="13" spans="1:8" ht="15" customHeight="1">
      <c r="A13" s="2"/>
      <c r="B13" s="3"/>
      <c r="C13" s="3"/>
      <c r="D13" s="3"/>
      <c r="E13" s="3"/>
      <c r="F13" s="3"/>
      <c r="G13" s="3"/>
      <c r="H13" s="3"/>
    </row>
    <row r="14" spans="1:8" ht="15" customHeight="1">
      <c r="A14" s="1" t="s">
        <v>13</v>
      </c>
      <c r="B14" s="50">
        <f aca="true" t="shared" si="0" ref="B14:G14">($B$7/6)</f>
        <v>8333.333333333334</v>
      </c>
      <c r="C14" s="50">
        <f t="shared" si="0"/>
        <v>8333.333333333334</v>
      </c>
      <c r="D14" s="50">
        <f t="shared" si="0"/>
        <v>8333.333333333334</v>
      </c>
      <c r="E14" s="50">
        <f t="shared" si="0"/>
        <v>8333.333333333334</v>
      </c>
      <c r="F14" s="50">
        <f t="shared" si="0"/>
        <v>8333.333333333334</v>
      </c>
      <c r="G14" s="50">
        <f t="shared" si="0"/>
        <v>8333.333333333334</v>
      </c>
      <c r="H14" s="12">
        <f>SUM(B14:G14)</f>
        <v>50000.00000000001</v>
      </c>
    </row>
    <row r="15" spans="2:8" ht="15" customHeight="1">
      <c r="B15" s="11"/>
      <c r="C15" s="11"/>
      <c r="D15" s="11"/>
      <c r="E15" s="11"/>
      <c r="F15" s="11"/>
      <c r="G15" s="11"/>
      <c r="H15" s="12"/>
    </row>
    <row r="16" spans="1:8" ht="15" customHeight="1">
      <c r="A16" s="2" t="s">
        <v>40</v>
      </c>
      <c r="B16" s="55">
        <f>431552</f>
        <v>431552</v>
      </c>
      <c r="C16" s="55">
        <v>37730</v>
      </c>
      <c r="D16" s="55">
        <v>166455</v>
      </c>
      <c r="E16" s="55">
        <v>39153</v>
      </c>
      <c r="F16" s="55">
        <v>44822</v>
      </c>
      <c r="G16" s="55">
        <v>131661</v>
      </c>
      <c r="H16" s="56">
        <f>SUM(B16:G16)</f>
        <v>851373</v>
      </c>
    </row>
    <row r="17" spans="1:8" ht="15" customHeight="1">
      <c r="A17" s="13" t="s">
        <v>2</v>
      </c>
      <c r="B17" s="14">
        <f>B16/$H$16</f>
        <v>0.506889459731516</v>
      </c>
      <c r="C17" s="14">
        <f>C16/$H$16</f>
        <v>0.04431665086865569</v>
      </c>
      <c r="D17" s="14">
        <f>D16/$H$16</f>
        <v>0.19551359979703373</v>
      </c>
      <c r="E17" s="14">
        <f>E16/$H$16</f>
        <v>0.045988068684348696</v>
      </c>
      <c r="F17" s="14">
        <f>F16/$H$16</f>
        <v>0.05264672476106243</v>
      </c>
      <c r="G17" s="14">
        <f>G16/$H$16</f>
        <v>0.15464549615738343</v>
      </c>
      <c r="H17" s="49">
        <f>SUM(B17:G17)</f>
        <v>1</v>
      </c>
    </row>
    <row r="18" spans="1:8" ht="15" customHeight="1">
      <c r="A18" s="13" t="s">
        <v>12</v>
      </c>
      <c r="B18" s="50">
        <f aca="true" t="shared" si="1" ref="B18:G18">$B$7*B17</f>
        <v>25344.4729865758</v>
      </c>
      <c r="C18" s="50">
        <f t="shared" si="1"/>
        <v>2215.8325434327844</v>
      </c>
      <c r="D18" s="50">
        <f t="shared" si="1"/>
        <v>9775.679989851686</v>
      </c>
      <c r="E18" s="50">
        <f t="shared" si="1"/>
        <v>2299.403434217435</v>
      </c>
      <c r="F18" s="50">
        <f t="shared" si="1"/>
        <v>2632.336238053121</v>
      </c>
      <c r="G18" s="50">
        <f t="shared" si="1"/>
        <v>7732.274807869172</v>
      </c>
      <c r="H18" s="12">
        <f>SUM(B18:G18)</f>
        <v>50000</v>
      </c>
    </row>
    <row r="19" spans="2:8" ht="15" customHeight="1">
      <c r="B19" s="11"/>
      <c r="C19" s="11"/>
      <c r="D19" s="11"/>
      <c r="E19" s="11"/>
      <c r="F19" s="11"/>
      <c r="G19" s="11"/>
      <c r="H19" s="12"/>
    </row>
    <row r="20" spans="2:8" ht="15" customHeight="1">
      <c r="B20" s="11"/>
      <c r="C20" s="11"/>
      <c r="D20" s="11"/>
      <c r="E20" s="11"/>
      <c r="F20" s="11"/>
      <c r="G20" s="11"/>
      <c r="H20" s="12"/>
    </row>
    <row r="21" spans="1:8" ht="15" customHeight="1">
      <c r="A21" s="1" t="s">
        <v>25</v>
      </c>
      <c r="B21" s="4">
        <f>Verteilschlüssel!B16</f>
        <v>1</v>
      </c>
      <c r="C21" s="4">
        <f>Verteilschlüssel!C16</f>
        <v>0</v>
      </c>
      <c r="D21" s="4">
        <f>Verteilschlüssel!D16</f>
        <v>0</v>
      </c>
      <c r="E21" s="4">
        <f>Verteilschlüssel!E16</f>
        <v>0</v>
      </c>
      <c r="F21" s="4">
        <f>Verteilschlüssel!F16</f>
        <v>0</v>
      </c>
      <c r="G21" s="4">
        <f>Verteilschlüssel!G16</f>
        <v>0</v>
      </c>
      <c r="H21" s="6">
        <f>SUM(B21:G21)</f>
        <v>1</v>
      </c>
    </row>
    <row r="22" spans="1:8" ht="15" customHeight="1">
      <c r="A22" s="13" t="s">
        <v>2</v>
      </c>
      <c r="B22" s="14">
        <f>B21/H21</f>
        <v>1</v>
      </c>
      <c r="C22" s="14">
        <f>C21/H21+ROUNDDOWN(,1)</f>
        <v>0</v>
      </c>
      <c r="D22" s="14">
        <f>D21/H21+ROUNDDOWN(,1)</f>
        <v>0</v>
      </c>
      <c r="E22" s="14">
        <f>E21/H21+ROUNDDOWN(,1)</f>
        <v>0</v>
      </c>
      <c r="F22" s="14">
        <f>F21/H21+ROUNDDOWN(,1)</f>
        <v>0</v>
      </c>
      <c r="G22" s="14">
        <f>G21/H21+ROUNDDOWN(,1)</f>
        <v>0</v>
      </c>
      <c r="H22" s="49">
        <f>SUM(B22:G22)</f>
        <v>1</v>
      </c>
    </row>
    <row r="23" spans="1:8" ht="15" customHeight="1">
      <c r="A23" s="13" t="s">
        <v>12</v>
      </c>
      <c r="B23" s="11">
        <f>B7*B22</f>
        <v>50000</v>
      </c>
      <c r="C23" s="11">
        <f>B7*C22</f>
        <v>0</v>
      </c>
      <c r="D23" s="11">
        <f>B7*D22</f>
        <v>0</v>
      </c>
      <c r="E23" s="11">
        <f>B7*E22</f>
        <v>0</v>
      </c>
      <c r="F23" s="11">
        <f>B7*F22</f>
        <v>0</v>
      </c>
      <c r="G23" s="11">
        <f>B7*G22</f>
        <v>0</v>
      </c>
      <c r="H23" s="12">
        <f>SUM(B23:G23)</f>
        <v>50000</v>
      </c>
    </row>
    <row r="24" ht="15" customHeight="1">
      <c r="H24" s="6"/>
    </row>
    <row r="25" ht="15" customHeight="1">
      <c r="H25" s="6"/>
    </row>
    <row r="26" spans="1:8" ht="15" customHeight="1">
      <c r="A26" s="1" t="s">
        <v>35</v>
      </c>
      <c r="B26" s="53">
        <v>43910</v>
      </c>
      <c r="C26" s="53">
        <v>45712</v>
      </c>
      <c r="D26" s="53">
        <v>50170</v>
      </c>
      <c r="E26" s="53">
        <v>39646</v>
      </c>
      <c r="F26" s="53">
        <v>73286</v>
      </c>
      <c r="G26" s="53">
        <v>93753</v>
      </c>
      <c r="H26" s="12">
        <f>H31/H16*1000</f>
        <v>44.871049469503966</v>
      </c>
    </row>
    <row r="27" spans="1:8" ht="15" customHeight="1">
      <c r="A27" s="13" t="s">
        <v>2</v>
      </c>
      <c r="B27" s="51">
        <f aca="true" t="shared" si="2" ref="B27:G27">B26/$H$26*100</f>
        <v>97858.19703156903</v>
      </c>
      <c r="C27" s="51">
        <f t="shared" si="2"/>
        <v>101874.14945814355</v>
      </c>
      <c r="D27" s="51">
        <f t="shared" si="2"/>
        <v>111809.28592743835</v>
      </c>
      <c r="E27" s="51">
        <f t="shared" si="2"/>
        <v>88355.41060153919</v>
      </c>
      <c r="F27" s="51">
        <f t="shared" si="2"/>
        <v>163325.79885346317</v>
      </c>
      <c r="G27" s="51">
        <f t="shared" si="2"/>
        <v>208938.72799591644</v>
      </c>
      <c r="H27" s="52">
        <f>SUM(B27:G27)</f>
        <v>772161.5698680698</v>
      </c>
    </row>
    <row r="28" spans="1:8" ht="15" customHeight="1">
      <c r="A28" s="13"/>
      <c r="B28" s="14">
        <f aca="true" t="shared" si="3" ref="B28:G28">B27/$H$27</f>
        <v>0.12673279900253118</v>
      </c>
      <c r="C28" s="14">
        <f t="shared" si="3"/>
        <v>0.1319337214302825</v>
      </c>
      <c r="D28" s="14">
        <f t="shared" si="3"/>
        <v>0.14480037635975834</v>
      </c>
      <c r="E28" s="14">
        <f t="shared" si="3"/>
        <v>0.11442606579946142</v>
      </c>
      <c r="F28" s="14">
        <f t="shared" si="3"/>
        <v>0.2115176476360624</v>
      </c>
      <c r="G28" s="14">
        <f t="shared" si="3"/>
        <v>0.270589389771904</v>
      </c>
      <c r="H28" s="49">
        <f>SUM(B28:G28)</f>
        <v>0.9999999999999998</v>
      </c>
    </row>
    <row r="29" spans="1:8" ht="15" customHeight="1">
      <c r="A29" s="13" t="s">
        <v>12</v>
      </c>
      <c r="B29" s="11">
        <f aca="true" t="shared" si="4" ref="B29:G29">$B$7*B28</f>
        <v>6336.639950126559</v>
      </c>
      <c r="C29" s="11">
        <f t="shared" si="4"/>
        <v>6596.686071514126</v>
      </c>
      <c r="D29" s="11">
        <f t="shared" si="4"/>
        <v>7240.018817987917</v>
      </c>
      <c r="E29" s="11">
        <f t="shared" si="4"/>
        <v>5721.303289973071</v>
      </c>
      <c r="F29" s="11">
        <f t="shared" si="4"/>
        <v>10575.88238180312</v>
      </c>
      <c r="G29" s="11">
        <f t="shared" si="4"/>
        <v>13529.4694885952</v>
      </c>
      <c r="H29" s="12">
        <f>SUM(B29:G29)</f>
        <v>49999.99999999999</v>
      </c>
    </row>
    <row r="30" ht="15" customHeight="1">
      <c r="H30" s="6"/>
    </row>
    <row r="31" spans="1:8" ht="15" customHeight="1">
      <c r="A31" s="1" t="s">
        <v>36</v>
      </c>
      <c r="B31" s="53">
        <v>15622</v>
      </c>
      <c r="C31" s="53">
        <v>1584</v>
      </c>
      <c r="D31" s="53">
        <v>6849</v>
      </c>
      <c r="E31" s="53">
        <v>1311</v>
      </c>
      <c r="F31" s="53">
        <v>2865</v>
      </c>
      <c r="G31" s="53">
        <v>9971</v>
      </c>
      <c r="H31" s="12">
        <f>SUM(B31:G31)</f>
        <v>38202</v>
      </c>
    </row>
    <row r="32" spans="1:8" ht="15" customHeight="1">
      <c r="A32" s="13" t="s">
        <v>2</v>
      </c>
      <c r="B32" s="14">
        <f>B31/H31</f>
        <v>0.40893146955656773</v>
      </c>
      <c r="C32" s="14">
        <f>C31/H31</f>
        <v>0.04146379770692634</v>
      </c>
      <c r="D32" s="14">
        <f>D31/H31</f>
        <v>0.17928380713051673</v>
      </c>
      <c r="E32" s="14">
        <f>E31/H31</f>
        <v>0.034317574996073505</v>
      </c>
      <c r="F32" s="14">
        <f>F31/H31</f>
        <v>0.07499607350400503</v>
      </c>
      <c r="G32" s="14">
        <f>G31/H31</f>
        <v>0.2610072771059107</v>
      </c>
      <c r="H32" s="49">
        <f>SUM(B32:G32)</f>
        <v>1</v>
      </c>
    </row>
    <row r="33" spans="1:8" ht="15" customHeight="1">
      <c r="A33" s="13" t="s">
        <v>12</v>
      </c>
      <c r="B33" s="11">
        <f>B7*B32</f>
        <v>20446.573477828388</v>
      </c>
      <c r="C33" s="11">
        <f>B7*C32</f>
        <v>2073.189885346317</v>
      </c>
      <c r="D33" s="11">
        <f>B7*D32</f>
        <v>8964.190356525836</v>
      </c>
      <c r="E33" s="11">
        <f>B7*E32</f>
        <v>1715.8787498036752</v>
      </c>
      <c r="F33" s="11">
        <f>B7*F32</f>
        <v>3749.8036752002513</v>
      </c>
      <c r="G33" s="11">
        <f>B7*G32</f>
        <v>13050.363855295534</v>
      </c>
      <c r="H33" s="12">
        <f>SUM(B33:G33)</f>
        <v>50000</v>
      </c>
    </row>
    <row r="34" ht="15" customHeight="1">
      <c r="H34" s="6"/>
    </row>
    <row r="35" ht="15" customHeight="1">
      <c r="H35" s="6"/>
    </row>
    <row r="36" spans="1:8" ht="15" customHeight="1">
      <c r="A36" s="1" t="s">
        <v>15</v>
      </c>
      <c r="B36" s="5">
        <v>48</v>
      </c>
      <c r="C36" s="5">
        <v>7</v>
      </c>
      <c r="D36" s="5">
        <v>18</v>
      </c>
      <c r="E36" s="5">
        <v>7</v>
      </c>
      <c r="F36" s="5">
        <v>6</v>
      </c>
      <c r="G36" s="5">
        <v>14</v>
      </c>
      <c r="H36" s="6">
        <f>SUM(B36:G36)</f>
        <v>100</v>
      </c>
    </row>
    <row r="37" spans="1:8" ht="15" customHeight="1">
      <c r="A37" s="13" t="s">
        <v>2</v>
      </c>
      <c r="B37" s="14">
        <f>B36/H36</f>
        <v>0.48</v>
      </c>
      <c r="C37" s="14">
        <f>C36/H36</f>
        <v>0.07</v>
      </c>
      <c r="D37" s="14">
        <f>D36/H36</f>
        <v>0.18</v>
      </c>
      <c r="E37" s="14">
        <f>E36/H36</f>
        <v>0.07</v>
      </c>
      <c r="F37" s="14">
        <f>F36/H36</f>
        <v>0.06</v>
      </c>
      <c r="G37" s="14">
        <f>G36/H36</f>
        <v>0.14</v>
      </c>
      <c r="H37" s="49">
        <f>SUM(B37:G37)</f>
        <v>1</v>
      </c>
    </row>
    <row r="38" spans="1:8" ht="15" customHeight="1">
      <c r="A38" s="13" t="s">
        <v>12</v>
      </c>
      <c r="B38" s="11">
        <f>B7*B37</f>
        <v>24000</v>
      </c>
      <c r="C38" s="11">
        <f>B7*C37</f>
        <v>3500.0000000000005</v>
      </c>
      <c r="D38" s="11">
        <f>B7*D37</f>
        <v>9000</v>
      </c>
      <c r="E38" s="11">
        <f>B7*E37</f>
        <v>3500.0000000000005</v>
      </c>
      <c r="F38" s="11">
        <f>B7*F37</f>
        <v>3000</v>
      </c>
      <c r="G38" s="11">
        <f>B7*G37</f>
        <v>7000.000000000001</v>
      </c>
      <c r="H38" s="11">
        <f>SUM(B38:G38)</f>
        <v>50000</v>
      </c>
    </row>
    <row r="39" spans="1:8" ht="15" customHeight="1">
      <c r="A39" s="13"/>
      <c r="B39" s="11"/>
      <c r="C39" s="11"/>
      <c r="D39" s="11"/>
      <c r="E39" s="11"/>
      <c r="F39" s="11"/>
      <c r="G39" s="11"/>
      <c r="H39" s="11"/>
    </row>
    <row r="41" spans="1:8" ht="15" customHeight="1">
      <c r="A41" s="1" t="s">
        <v>14</v>
      </c>
      <c r="B41" s="15">
        <f>(B7/24)+(B7*0.75*B52)</f>
        <v>20472.03728338716</v>
      </c>
      <c r="C41" s="15">
        <f>(B7/24)+(B7*0.75*C52)</f>
        <v>3506.945252230017</v>
      </c>
      <c r="D41" s="15">
        <f>(B7/24)+(B7*0.75*D52)</f>
        <v>8076.4619273916505</v>
      </c>
      <c r="E41" s="15">
        <f>(B7/24)+(B7*0.75*E52)</f>
        <v>3796.664156950328</v>
      </c>
      <c r="F41" s="15">
        <f>(B7/24)+(B7*0.75*F52)</f>
        <v>3844.8052396673356</v>
      </c>
      <c r="G41" s="15">
        <f>(B7/24)+(B7*0.75*G52)</f>
        <v>10303.08614037351</v>
      </c>
      <c r="H41" s="16">
        <f>SUM(B41:G41)</f>
        <v>50000</v>
      </c>
    </row>
    <row r="42" spans="1:8" ht="15" customHeight="1">
      <c r="A42" s="13" t="s">
        <v>2</v>
      </c>
      <c r="B42" s="45">
        <f>B41/H41</f>
        <v>0.4094407456677432</v>
      </c>
      <c r="C42" s="45">
        <f>C41/H41</f>
        <v>0.07013890504460034</v>
      </c>
      <c r="D42" s="45">
        <f>D41/H41</f>
        <v>0.16152923854783302</v>
      </c>
      <c r="E42" s="45">
        <f>E41/H41</f>
        <v>0.07593328313900656</v>
      </c>
      <c r="F42" s="45">
        <f>F41/H41</f>
        <v>0.07689610479334671</v>
      </c>
      <c r="G42" s="45">
        <f>G41/H41</f>
        <v>0.2060617228074702</v>
      </c>
      <c r="H42" s="14">
        <f>SUM(B42:G42)</f>
        <v>1.0000000000000002</v>
      </c>
    </row>
    <row r="43" spans="1:8" ht="15" customHeight="1">
      <c r="A43" s="13" t="s">
        <v>12</v>
      </c>
      <c r="B43" s="9">
        <f>B7*B42</f>
        <v>20472.03728338716</v>
      </c>
      <c r="C43" s="9">
        <f>B7*C42</f>
        <v>3506.945252230017</v>
      </c>
      <c r="D43" s="9">
        <f>B7*D42</f>
        <v>8076.461927391651</v>
      </c>
      <c r="E43" s="9">
        <f>B7*E42</f>
        <v>3796.664156950328</v>
      </c>
      <c r="F43" s="9">
        <f>B7*F42</f>
        <v>3844.8052396673356</v>
      </c>
      <c r="G43" s="9">
        <f>B7*G42</f>
        <v>10303.08614037351</v>
      </c>
      <c r="H43" s="11">
        <f>SUM(B43:G43)</f>
        <v>50000</v>
      </c>
    </row>
    <row r="44" spans="1:8" ht="15" customHeight="1">
      <c r="A44" s="13"/>
      <c r="B44" s="11"/>
      <c r="C44" s="11"/>
      <c r="D44" s="11"/>
      <c r="E44" s="11"/>
      <c r="F44" s="11"/>
      <c r="G44" s="11"/>
      <c r="H44" s="11"/>
    </row>
    <row r="46" spans="1:8" ht="15" customHeight="1">
      <c r="A46" s="1" t="s">
        <v>38</v>
      </c>
      <c r="B46" s="53">
        <v>29799</v>
      </c>
      <c r="C46" s="53">
        <v>2741</v>
      </c>
      <c r="D46" s="53">
        <v>13849</v>
      </c>
      <c r="E46" s="53">
        <v>3641</v>
      </c>
      <c r="F46" s="53">
        <v>3961</v>
      </c>
      <c r="G46" s="53">
        <v>17023</v>
      </c>
      <c r="H46" s="11">
        <f>SUM(B46:G46)</f>
        <v>71014</v>
      </c>
    </row>
    <row r="47" spans="1:8" ht="15" customHeight="1">
      <c r="A47" s="13" t="s">
        <v>2</v>
      </c>
      <c r="B47" s="14">
        <f>B46/H46</f>
        <v>0.4196214830878418</v>
      </c>
      <c r="C47" s="14">
        <f>C46/H46</f>
        <v>0.038598022925057034</v>
      </c>
      <c r="D47" s="14">
        <f>D46/H46</f>
        <v>0.19501788379756105</v>
      </c>
      <c r="E47" s="14">
        <f>E46/H46</f>
        <v>0.051271580251781336</v>
      </c>
      <c r="F47" s="14">
        <f>F46/H46</f>
        <v>0.05577773396794998</v>
      </c>
      <c r="G47" s="14">
        <f>G46/H46</f>
        <v>0.23971329596980878</v>
      </c>
      <c r="H47" s="14">
        <f>SUM(B47:G47)</f>
        <v>1</v>
      </c>
    </row>
    <row r="48" spans="1:8" ht="15" customHeight="1">
      <c r="A48" s="13" t="s">
        <v>12</v>
      </c>
      <c r="B48" s="11">
        <f>B7*B47</f>
        <v>20981.07415439209</v>
      </c>
      <c r="C48" s="11">
        <f>B7*C47</f>
        <v>1929.9011462528517</v>
      </c>
      <c r="D48" s="11">
        <f>B7*D47</f>
        <v>9750.894189878052</v>
      </c>
      <c r="E48" s="11">
        <f>B7*E47</f>
        <v>2563.5790125890667</v>
      </c>
      <c r="F48" s="11">
        <f>B7*F47</f>
        <v>2788.886698397499</v>
      </c>
      <c r="G48" s="11">
        <f>B7*G47</f>
        <v>11985.66479849044</v>
      </c>
      <c r="H48" s="11">
        <f>SUM(B48:G48)</f>
        <v>50000</v>
      </c>
    </row>
    <row r="49" spans="3:9" ht="15" customHeight="1">
      <c r="C49" s="8"/>
      <c r="D49" s="8"/>
      <c r="E49" s="8"/>
      <c r="F49" s="8"/>
      <c r="G49" s="8"/>
      <c r="H49" s="8"/>
      <c r="I49" s="8"/>
    </row>
    <row r="50" spans="3:5" ht="15" customHeight="1">
      <c r="C50" s="10"/>
      <c r="D50" s="10"/>
      <c r="E50" s="10"/>
    </row>
    <row r="51" spans="1:8" ht="15" customHeight="1">
      <c r="A51" s="1" t="s">
        <v>37</v>
      </c>
      <c r="B51" s="53">
        <v>231859</v>
      </c>
      <c r="C51" s="53">
        <v>17950</v>
      </c>
      <c r="D51" s="53">
        <v>75566</v>
      </c>
      <c r="E51" s="53">
        <v>21603</v>
      </c>
      <c r="F51" s="53">
        <v>22210</v>
      </c>
      <c r="G51" s="53">
        <v>103641</v>
      </c>
      <c r="H51" s="11">
        <f>SUM(B51:G51)</f>
        <v>472829</v>
      </c>
    </row>
    <row r="52" spans="1:8" ht="15" customHeight="1">
      <c r="A52" s="13" t="s">
        <v>2</v>
      </c>
      <c r="B52" s="14">
        <f>B51/H51</f>
        <v>0.490365438668102</v>
      </c>
      <c r="C52" s="14">
        <f>C51/H51</f>
        <v>0.037962984503911563</v>
      </c>
      <c r="D52" s="14">
        <f>D51/H51</f>
        <v>0.1598167625082218</v>
      </c>
      <c r="E52" s="14">
        <f>E51/H51</f>
        <v>0.04568882196311986</v>
      </c>
      <c r="F52" s="14">
        <f>F51/H51</f>
        <v>0.04697258416890673</v>
      </c>
      <c r="G52" s="14">
        <f>G51/H51</f>
        <v>0.21919340818773805</v>
      </c>
      <c r="H52" s="14">
        <f>SUM(B52:G52)</f>
        <v>1</v>
      </c>
    </row>
    <row r="53" spans="1:8" ht="15" customHeight="1">
      <c r="A53" s="13" t="s">
        <v>12</v>
      </c>
      <c r="B53" s="11">
        <f>B7*B52</f>
        <v>24518.2719334051</v>
      </c>
      <c r="C53" s="11">
        <f>B7*C52</f>
        <v>1898.149225195578</v>
      </c>
      <c r="D53" s="11">
        <f>B7*D52</f>
        <v>7990.83812541109</v>
      </c>
      <c r="E53" s="11">
        <f>B7*E52</f>
        <v>2284.441098155993</v>
      </c>
      <c r="F53" s="11">
        <f>B7*F52</f>
        <v>2348.629208445336</v>
      </c>
      <c r="G53" s="11">
        <f>B7*G52</f>
        <v>10959.670409386903</v>
      </c>
      <c r="H53" s="11">
        <f>SUM(B53:G53)</f>
        <v>50000.00000000001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Nidwalden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Zehnder Vital</dc:creator>
  <cp:keywords/>
  <dc:description/>
  <cp:lastModifiedBy>Troxler Corinne</cp:lastModifiedBy>
  <cp:lastPrinted>2017-04-12T12:22:38Z</cp:lastPrinted>
  <dcterms:created xsi:type="dcterms:W3CDTF">2001-07-31T11:51:11Z</dcterms:created>
  <dcterms:modified xsi:type="dcterms:W3CDTF">2024-01-16T12:11:21Z</dcterms:modified>
  <cp:category/>
  <cp:version/>
  <cp:contentType/>
  <cp:contentStatus/>
</cp:coreProperties>
</file>